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brozova\Desktop\Oplocení\"/>
    </mc:Choice>
  </mc:AlternateContent>
  <bookViews>
    <workbookView xWindow="0" yWindow="0" windowWidth="20730" windowHeight="11610"/>
  </bookViews>
  <sheets>
    <sheet name="Stavební rozpočet" sheetId="1" r:id="rId1"/>
    <sheet name="Krycí list rozpočtu" sheetId="11" r:id="rId2"/>
  </sheets>
  <calcPr calcId="152511"/>
</workbook>
</file>

<file path=xl/calcChain.xml><?xml version="1.0" encoding="utf-8"?>
<calcChain xmlns="http://schemas.openxmlformats.org/spreadsheetml/2006/main">
  <c r="F22" i="11" l="1"/>
  <c r="J13" i="1"/>
  <c r="AB13" i="1" s="1"/>
  <c r="J14" i="1"/>
  <c r="AB14" i="1" s="1"/>
  <c r="J16" i="1"/>
  <c r="AB16" i="1" s="1"/>
  <c r="J17" i="1"/>
  <c r="AB17" i="1" s="1"/>
  <c r="J19" i="1"/>
  <c r="AB19" i="1" s="1"/>
  <c r="J20" i="1"/>
  <c r="AB20" i="1" s="1"/>
  <c r="J21" i="1"/>
  <c r="AB21" i="1" s="1"/>
  <c r="J22" i="1"/>
  <c r="L13" i="1"/>
  <c r="L14" i="1"/>
  <c r="L16" i="1"/>
  <c r="L17" i="1"/>
  <c r="L19" i="1"/>
  <c r="L20" i="1"/>
  <c r="L21" i="1"/>
  <c r="L22" i="1"/>
  <c r="Z13" i="1"/>
  <c r="Z14" i="1"/>
  <c r="Z16" i="1"/>
  <c r="Z17" i="1"/>
  <c r="Z19" i="1"/>
  <c r="Z20" i="1"/>
  <c r="Z21" i="1"/>
  <c r="Z22" i="1"/>
  <c r="AA13" i="1"/>
  <c r="AA14" i="1"/>
  <c r="AA16" i="1"/>
  <c r="AA17" i="1"/>
  <c r="AA19" i="1"/>
  <c r="AA20" i="1"/>
  <c r="AA21" i="1"/>
  <c r="AA22" i="1"/>
  <c r="AB22" i="1"/>
  <c r="AE13" i="1"/>
  <c r="H13" i="1" s="1"/>
  <c r="AE14" i="1"/>
  <c r="H14" i="1" s="1"/>
  <c r="AE16" i="1"/>
  <c r="H16" i="1" s="1"/>
  <c r="AE17" i="1"/>
  <c r="H17" i="1" s="1"/>
  <c r="AE19" i="1"/>
  <c r="H19" i="1" s="1"/>
  <c r="AE20" i="1"/>
  <c r="H20" i="1" s="1"/>
  <c r="AE21" i="1"/>
  <c r="H21" i="1" s="1"/>
  <c r="AE22" i="1"/>
  <c r="H22" i="1" s="1"/>
  <c r="AF13" i="1"/>
  <c r="AF14" i="1"/>
  <c r="AF16" i="1"/>
  <c r="AF17" i="1"/>
  <c r="AF19" i="1"/>
  <c r="AF20" i="1"/>
  <c r="AF21" i="1"/>
  <c r="AF22" i="1"/>
  <c r="AJ15" i="1" l="1"/>
  <c r="AI15" i="1"/>
  <c r="AK15" i="1"/>
  <c r="AJ18" i="1"/>
  <c r="AI18" i="1"/>
  <c r="AK18" i="1"/>
  <c r="AA23" i="1"/>
  <c r="AJ12" i="1"/>
  <c r="AI12" i="1"/>
  <c r="AK12" i="1"/>
  <c r="AB23" i="1"/>
  <c r="Z23" i="1"/>
  <c r="C25" i="11"/>
  <c r="F25" i="11" s="1"/>
  <c r="C24" i="11"/>
  <c r="L18" i="1"/>
  <c r="L15" i="1"/>
  <c r="L12" i="1"/>
  <c r="H18" i="1"/>
  <c r="H15" i="1"/>
  <c r="H12" i="1"/>
  <c r="I22" i="1"/>
  <c r="O22" i="1" s="1"/>
  <c r="I21" i="1"/>
  <c r="O21" i="1" s="1"/>
  <c r="I20" i="1"/>
  <c r="O20" i="1" s="1"/>
  <c r="I19" i="1"/>
  <c r="I17" i="1"/>
  <c r="O17" i="1" s="1"/>
  <c r="I16" i="1"/>
  <c r="I14" i="1"/>
  <c r="O14" i="1" s="1"/>
  <c r="I13" i="1"/>
  <c r="I12" i="1" l="1"/>
  <c r="J12" i="1" s="1"/>
  <c r="O13" i="1"/>
  <c r="I15" i="1"/>
  <c r="J15" i="1" s="1"/>
  <c r="O16" i="1"/>
  <c r="I18" i="1"/>
  <c r="O19" i="1"/>
  <c r="R12" i="1"/>
  <c r="T12" i="1"/>
  <c r="V12" i="1"/>
  <c r="X12" i="1"/>
  <c r="R15" i="1"/>
  <c r="T15" i="1"/>
  <c r="V15" i="1"/>
  <c r="X15" i="1"/>
  <c r="J18" i="1"/>
  <c r="P18" i="1" s="1"/>
  <c r="R18" i="1"/>
  <c r="T18" i="1"/>
  <c r="V18" i="1"/>
  <c r="X18" i="1"/>
  <c r="P15" i="1" l="1"/>
  <c r="J23" i="1"/>
  <c r="P12" i="1"/>
  <c r="C21" i="11" s="1"/>
  <c r="S18" i="1"/>
  <c r="U18" i="1"/>
  <c r="W18" i="1"/>
  <c r="S15" i="1"/>
  <c r="U15" i="1"/>
  <c r="W15" i="1"/>
  <c r="U12" i="1"/>
  <c r="W12" i="1"/>
  <c r="C18" i="11"/>
  <c r="C16" i="11"/>
  <c r="C14" i="11"/>
  <c r="S12" i="1" l="1"/>
  <c r="C15" i="11" s="1"/>
  <c r="C19" i="11"/>
  <c r="C17" i="11"/>
  <c r="C22" i="11" l="1"/>
  <c r="I14" i="11" s="1"/>
  <c r="I22" i="11" s="1"/>
  <c r="C26" i="11" s="1"/>
  <c r="F26" i="11" s="1"/>
  <c r="I25" i="11" l="1"/>
  <c r="I26" i="11" s="1"/>
</calcChain>
</file>

<file path=xl/sharedStrings.xml><?xml version="1.0" encoding="utf-8"?>
<sst xmlns="http://schemas.openxmlformats.org/spreadsheetml/2006/main" count="156" uniqueCount="113">
  <si>
    <t>Stavební rozpočet</t>
  </si>
  <si>
    <t>Název stavby:</t>
  </si>
  <si>
    <t>Druh stavby:</t>
  </si>
  <si>
    <t>Lokalita:</t>
  </si>
  <si>
    <t>JKSO:</t>
  </si>
  <si>
    <t xml:space="preserve"> </t>
  </si>
  <si>
    <t>Č</t>
  </si>
  <si>
    <t>1</t>
  </si>
  <si>
    <t>2</t>
  </si>
  <si>
    <t>3</t>
  </si>
  <si>
    <t>4</t>
  </si>
  <si>
    <t>5</t>
  </si>
  <si>
    <t>6</t>
  </si>
  <si>
    <t>7</t>
  </si>
  <si>
    <t>8</t>
  </si>
  <si>
    <t>Objekt</t>
  </si>
  <si>
    <t>Kód</t>
  </si>
  <si>
    <t>33</t>
  </si>
  <si>
    <t>339928812R00</t>
  </si>
  <si>
    <t>339928822R00</t>
  </si>
  <si>
    <t>767</t>
  </si>
  <si>
    <t>767111201R00</t>
  </si>
  <si>
    <t>767911130R00</t>
  </si>
  <si>
    <t>55396472</t>
  </si>
  <si>
    <t>55396471</t>
  </si>
  <si>
    <t>55396468</t>
  </si>
  <si>
    <t>31327503</t>
  </si>
  <si>
    <t>Zkrácený popis</t>
  </si>
  <si>
    <t>Sloupy a pilíře, stožáry a rámové stojky</t>
  </si>
  <si>
    <t>Osazení sloupku řadového se zabetonováním</t>
  </si>
  <si>
    <t>Osazení sloupku se vzpěrou  se zabetonováním</t>
  </si>
  <si>
    <t>Konstrukce doplňkové stavební (zámečnické)</t>
  </si>
  <si>
    <t>Montáž plotové branky dvoukřídlo vč. spoj.prostř.</t>
  </si>
  <si>
    <t>Montáž oplocení strojového pletiva H do 2,0 m</t>
  </si>
  <si>
    <t>Ostatní materiál</t>
  </si>
  <si>
    <t>Sloupek plotový 2400mm</t>
  </si>
  <si>
    <t>Vzpěra plotová</t>
  </si>
  <si>
    <t>Plotová brána dvoukřídlová š.2000mm</t>
  </si>
  <si>
    <t>Pletivo  drátěné plastifik 50x2,2x1750mm</t>
  </si>
  <si>
    <t>Doba výstavby:</t>
  </si>
  <si>
    <t>Začátek výstavby:</t>
  </si>
  <si>
    <t>Konec výstavby:</t>
  </si>
  <si>
    <t>Zpracováno dne:</t>
  </si>
  <si>
    <t>M.j.</t>
  </si>
  <si>
    <t>kus</t>
  </si>
  <si>
    <t>m</t>
  </si>
  <si>
    <t>Množství</t>
  </si>
  <si>
    <t>Jednot.</t>
  </si>
  <si>
    <t>cena (Kč)</t>
  </si>
  <si>
    <t>Náklady (Kč)</t>
  </si>
  <si>
    <t>Dodávka</t>
  </si>
  <si>
    <t>Celkem:</t>
  </si>
  <si>
    <t>Objednatel:</t>
  </si>
  <si>
    <t>Projektant:</t>
  </si>
  <si>
    <t>Zhotovitel:</t>
  </si>
  <si>
    <t>Zpracoval:</t>
  </si>
  <si>
    <t>Montáž</t>
  </si>
  <si>
    <t>Celkem</t>
  </si>
  <si>
    <t>Hmotnost (t)</t>
  </si>
  <si>
    <t>0</t>
  </si>
  <si>
    <t>Přesuny</t>
  </si>
  <si>
    <t>Typ skupiny</t>
  </si>
  <si>
    <t>HS</t>
  </si>
  <si>
    <t>PS</t>
  </si>
  <si>
    <t>OM</t>
  </si>
  <si>
    <t>HSV mat</t>
  </si>
  <si>
    <t>HSV prac</t>
  </si>
  <si>
    <t>PSV mat</t>
  </si>
  <si>
    <t>PSV prac</t>
  </si>
  <si>
    <t>Mont mat</t>
  </si>
  <si>
    <t>Mont prac</t>
  </si>
  <si>
    <t>Ostatní mat.</t>
  </si>
  <si>
    <t>Krycí list rozpočtu</t>
  </si>
  <si>
    <t>Rozpočtové náklady v Kč</t>
  </si>
  <si>
    <t>A</t>
  </si>
  <si>
    <t>HSV</t>
  </si>
  <si>
    <t>PSV</t>
  </si>
  <si>
    <t>"M"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</si>
  <si>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</si>
  <si>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</si>
  <si>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</si>
  <si>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</si>
  <si>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</si>
  <si>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</si>
  <si>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</si>
  <si>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</si>
  <si>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</si>
  <si>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B</t>
  </si>
  <si>
    <t>Práce přesčas</t>
  </si>
  <si>
    <t>Bez pevné podl.</t>
  </si>
  <si>
    <t>Kulturní památka</t>
  </si>
  <si>
    <t>DN celkem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</si>
  <si>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</si>
  <si>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</si>
  <si>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</si>
  <si>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</si>
  <si>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</si>
  <si>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</si>
  <si>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</si>
  <si>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</si>
  <si>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</si>
  <si>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</si>
  <si>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</si>
  <si>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</si>
  <si>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</si>
  <si>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</si>
  <si>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</si>
  <si>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</si>
  <si>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</si>
  <si>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</si>
  <si>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</si>
  <si>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 xml:space="preserve">Oplocení dolní části </t>
  </si>
  <si>
    <t>Benešov - Pomněnice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</si>
</sst>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color indexed="8"/>
      <name val="Arial"/>
      <family val="2"/>
      <charset val="238"/>
    </font>
    <font>
      <sz val="1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24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1" fillId="0" borderId="0" xfId="0" applyFont="1" applyAlignment="1">
      <alignment vertical="center"/>
    </xf>
    <xf numFmtId="49" fontId="1" fillId="0" borderId="5" xfId="0" applyNumberFormat="1" applyFont="1" applyFill="1" applyBorder="1" applyAlignment="1" applyProtection="1">
      <alignment horizontal="left" vertical="center"/>
    </xf>
    <xf numFmtId="49" fontId="3" fillId="0" borderId="6" xfId="0" applyNumberFormat="1" applyFont="1" applyFill="1" applyBorder="1" applyAlignment="1" applyProtection="1">
      <alignment horizontal="left" vertical="center"/>
    </xf>
    <xf numFmtId="49" fontId="1" fillId="2" borderId="7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49" fontId="1" fillId="2" borderId="0" xfId="0" applyNumberFormat="1" applyFont="1" applyFill="1" applyBorder="1" applyAlignment="1" applyProtection="1">
      <alignment horizontal="left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vertical="center"/>
    </xf>
    <xf numFmtId="49" fontId="1" fillId="0" borderId="1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left" vertical="center"/>
    </xf>
    <xf numFmtId="49" fontId="3" fillId="2" borderId="7" xfId="0" applyNumberFormat="1" applyFont="1" applyFill="1" applyBorder="1" applyAlignment="1" applyProtection="1">
      <alignment horizontal="left" vertical="center"/>
    </xf>
    <xf numFmtId="49" fontId="3" fillId="2" borderId="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" fontId="1" fillId="0" borderId="1" xfId="0" applyNumberFormat="1" applyFont="1" applyFill="1" applyBorder="1" applyAlignment="1" applyProtection="1">
      <alignment horizontal="right" vertical="center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right" vertical="center"/>
    </xf>
    <xf numFmtId="49" fontId="3" fillId="0" borderId="15" xfId="0" applyNumberFormat="1" applyFont="1" applyFill="1" applyBorder="1" applyAlignment="1" applyProtection="1">
      <alignment horizontal="center" vertical="center"/>
    </xf>
    <xf numFmtId="49" fontId="3" fillId="0" borderId="17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49" fontId="3" fillId="2" borderId="7" xfId="0" applyNumberFormat="1" applyFont="1" applyFill="1" applyBorder="1" applyAlignment="1" applyProtection="1">
      <alignment horizontal="right" vertical="center"/>
    </xf>
    <xf numFmtId="49" fontId="3" fillId="2" borderId="0" xfId="0" applyNumberFormat="1" applyFont="1" applyFill="1" applyBorder="1" applyAlignment="1" applyProtection="1">
      <alignment horizontal="right" vertical="center"/>
    </xf>
    <xf numFmtId="0" fontId="1" fillId="0" borderId="3" xfId="0" applyNumberFormat="1" applyFont="1" applyFill="1" applyBorder="1" applyAlignment="1" applyProtection="1">
      <alignment vertical="center"/>
    </xf>
    <xf numFmtId="0" fontId="1" fillId="0" borderId="23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" fontId="3" fillId="2" borderId="7" xfId="0" applyNumberFormat="1" applyFont="1" applyFill="1" applyBorder="1" applyAlignment="1" applyProtection="1">
      <alignment horizontal="right" vertical="center"/>
    </xf>
    <xf numFmtId="4" fontId="3" fillId="2" borderId="0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vertical="center"/>
    </xf>
    <xf numFmtId="49" fontId="6" fillId="2" borderId="28" xfId="0" applyNumberFormat="1" applyFont="1" applyFill="1" applyBorder="1" applyAlignment="1" applyProtection="1">
      <alignment horizontal="center" vertical="center"/>
    </xf>
    <xf numFmtId="49" fontId="7" fillId="0" borderId="29" xfId="0" applyNumberFormat="1" applyFont="1" applyFill="1" applyBorder="1" applyAlignment="1" applyProtection="1">
      <alignment horizontal="left" vertical="center"/>
    </xf>
    <xf numFmtId="49" fontId="7" fillId="0" borderId="30" xfId="0" applyNumberFormat="1" applyFont="1" applyFill="1" applyBorder="1" applyAlignment="1" applyProtection="1">
      <alignment horizontal="left" vertical="center"/>
    </xf>
    <xf numFmtId="0" fontId="1" fillId="0" borderId="27" xfId="0" applyNumberFormat="1" applyFont="1" applyFill="1" applyBorder="1" applyAlignment="1" applyProtection="1">
      <alignment vertical="center"/>
    </xf>
    <xf numFmtId="0" fontId="1" fillId="0" borderId="32" xfId="0" applyNumberFormat="1" applyFont="1" applyFill="1" applyBorder="1" applyAlignment="1" applyProtection="1">
      <alignment vertical="center"/>
    </xf>
    <xf numFmtId="0" fontId="1" fillId="0" borderId="7" xfId="0" applyNumberFormat="1" applyFont="1" applyFill="1" applyBorder="1" applyAlignment="1" applyProtection="1">
      <alignment vertical="center"/>
    </xf>
    <xf numFmtId="49" fontId="8" fillId="0" borderId="28" xfId="0" applyNumberFormat="1" applyFont="1" applyFill="1" applyBorder="1" applyAlignment="1" applyProtection="1">
      <alignment horizontal="left" vertical="center"/>
    </xf>
    <xf numFmtId="0" fontId="1" fillId="0" borderId="26" xfId="0" applyNumberFormat="1" applyFont="1" applyFill="1" applyBorder="1" applyAlignment="1" applyProtection="1">
      <alignment vertical="center"/>
    </xf>
    <xf numFmtId="4" fontId="8" fillId="0" borderId="28" xfId="0" applyNumberFormat="1" applyFont="1" applyFill="1" applyBorder="1" applyAlignment="1" applyProtection="1">
      <alignment horizontal="right" vertical="center"/>
    </xf>
    <xf numFmtId="49" fontId="8" fillId="0" borderId="28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vertical="center"/>
    </xf>
    <xf numFmtId="4" fontId="7" fillId="0" borderId="35" xfId="0" applyNumberFormat="1" applyFont="1" applyFill="1" applyBorder="1" applyAlignment="1" applyProtection="1">
      <alignment horizontal="right" vertical="center"/>
    </xf>
    <xf numFmtId="4" fontId="3" fillId="0" borderId="7" xfId="0" applyNumberFormat="1" applyFont="1" applyFill="1" applyBorder="1" applyAlignment="1" applyProtection="1">
      <alignment horizontal="right" vertical="center"/>
    </xf>
    <xf numFmtId="4" fontId="3" fillId="0" borderId="8" xfId="0" applyNumberFormat="1" applyFont="1" applyFill="1" applyBorder="1" applyAlignment="1" applyProtection="1">
      <alignment horizontal="right" vertical="center"/>
    </xf>
    <xf numFmtId="4" fontId="1" fillId="3" borderId="0" xfId="0" applyNumberFormat="1" applyFont="1" applyFill="1" applyBorder="1" applyAlignment="1" applyProtection="1">
      <alignment horizontal="right" vertical="center"/>
      <protection locked="0"/>
    </xf>
    <xf numFmtId="4" fontId="1" fillId="3" borderId="1" xfId="0" applyNumberFormat="1" applyFont="1" applyFill="1" applyBorder="1" applyAlignment="1" applyProtection="1">
      <alignment horizontal="right" vertical="center"/>
      <protection locked="0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49" fontId="1" fillId="0" borderId="3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/>
    </xf>
    <xf numFmtId="49" fontId="3" fillId="0" borderId="8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49" fontId="1" fillId="0" borderId="8" xfId="0" applyNumberFormat="1" applyFont="1" applyFill="1" applyBorder="1" applyAlignment="1" applyProtection="1">
      <alignment horizontal="left" vertical="center"/>
    </xf>
    <xf numFmtId="0" fontId="1" fillId="0" borderId="20" xfId="0" applyNumberFormat="1" applyFont="1" applyFill="1" applyBorder="1" applyAlignment="1" applyProtection="1">
      <alignment horizontal="left" vertical="center"/>
    </xf>
    <xf numFmtId="0" fontId="1" fillId="0" borderId="21" xfId="0" applyNumberFormat="1" applyFont="1" applyFill="1" applyBorder="1" applyAlignment="1" applyProtection="1">
      <alignment horizontal="left" vertical="center"/>
    </xf>
    <xf numFmtId="0" fontId="1" fillId="0" borderId="22" xfId="0" applyNumberFormat="1" applyFont="1" applyFill="1" applyBorder="1" applyAlignment="1" applyProtection="1">
      <alignment horizontal="left" vertical="center"/>
    </xf>
    <xf numFmtId="14" fontId="1" fillId="0" borderId="0" xfId="0" applyNumberFormat="1" applyFont="1" applyFill="1" applyBorder="1" applyAlignment="1" applyProtection="1">
      <alignment horizontal="left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0" fontId="3" fillId="0" borderId="16" xfId="0" applyNumberFormat="1" applyFont="1" applyFill="1" applyBorder="1" applyAlignment="1" applyProtection="1">
      <alignment horizontal="center" vertical="center"/>
    </xf>
    <xf numFmtId="0" fontId="3" fillId="0" borderId="18" xfId="0" applyNumberFormat="1" applyFont="1" applyFill="1" applyBorder="1" applyAlignment="1" applyProtection="1">
      <alignment horizontal="center" vertical="center"/>
    </xf>
    <xf numFmtId="49" fontId="3" fillId="2" borderId="7" xfId="0" applyNumberFormat="1" applyFont="1" applyFill="1" applyBorder="1" applyAlignment="1" applyProtection="1">
      <alignment horizontal="left" vertical="center"/>
    </xf>
    <xf numFmtId="0" fontId="3" fillId="2" borderId="7" xfId="0" applyNumberFormat="1" applyFont="1" applyFill="1" applyBorder="1" applyAlignment="1" applyProtection="1">
      <alignment horizontal="left" vertical="center"/>
    </xf>
    <xf numFmtId="49" fontId="3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1" fillId="0" borderId="26" xfId="0" applyNumberFormat="1" applyFont="1" applyFill="1" applyBorder="1" applyAlignment="1" applyProtection="1">
      <alignment horizontal="left" vertical="center"/>
    </xf>
    <xf numFmtId="49" fontId="1" fillId="0" borderId="20" xfId="0" applyNumberFormat="1" applyFont="1" applyFill="1" applyBorder="1" applyAlignment="1" applyProtection="1">
      <alignment horizontal="left" vertical="center"/>
    </xf>
    <xf numFmtId="49" fontId="1" fillId="0" borderId="21" xfId="0" applyNumberFormat="1" applyFont="1" applyFill="1" applyBorder="1" applyAlignment="1" applyProtection="1">
      <alignment horizontal="left" vertical="center"/>
    </xf>
    <xf numFmtId="14" fontId="1" fillId="0" borderId="21" xfId="0" applyNumberFormat="1" applyFont="1" applyFill="1" applyBorder="1" applyAlignment="1" applyProtection="1">
      <alignment horizontal="left" vertical="center"/>
    </xf>
    <xf numFmtId="0" fontId="1" fillId="0" borderId="37" xfId="0" applyNumberFormat="1" applyFont="1" applyFill="1" applyBorder="1" applyAlignment="1" applyProtection="1">
      <alignment horizontal="left" vertical="center"/>
    </xf>
    <xf numFmtId="49" fontId="5" fillId="0" borderId="27" xfId="0" applyNumberFormat="1" applyFont="1" applyFill="1" applyBorder="1" applyAlignment="1" applyProtection="1">
      <alignment horizontal="center" vertical="center"/>
    </xf>
    <xf numFmtId="0" fontId="5" fillId="0" borderId="27" xfId="0" applyNumberFormat="1" applyFont="1" applyFill="1" applyBorder="1" applyAlignment="1" applyProtection="1">
      <alignment horizontal="center" vertical="center"/>
    </xf>
    <xf numFmtId="49" fontId="9" fillId="0" borderId="31" xfId="0" applyNumberFormat="1" applyFont="1" applyFill="1" applyBorder="1" applyAlignment="1" applyProtection="1">
      <alignment horizontal="left" vertical="center"/>
    </xf>
    <xf numFmtId="0" fontId="9" fillId="0" borderId="35" xfId="0" applyNumberFormat="1" applyFont="1" applyFill="1" applyBorder="1" applyAlignment="1" applyProtection="1">
      <alignment horizontal="left" vertical="center"/>
    </xf>
    <xf numFmtId="49" fontId="7" fillId="0" borderId="31" xfId="0" applyNumberFormat="1" applyFont="1" applyFill="1" applyBorder="1" applyAlignment="1" applyProtection="1">
      <alignment horizontal="left" vertical="center"/>
    </xf>
    <xf numFmtId="0" fontId="7" fillId="0" borderId="35" xfId="0" applyNumberFormat="1" applyFont="1" applyFill="1" applyBorder="1" applyAlignment="1" applyProtection="1">
      <alignment horizontal="left" vertical="center"/>
    </xf>
    <xf numFmtId="49" fontId="8" fillId="0" borderId="31" xfId="0" applyNumberFormat="1" applyFont="1" applyFill="1" applyBorder="1" applyAlignment="1" applyProtection="1">
      <alignment horizontal="left" vertical="center"/>
    </xf>
    <xf numFmtId="0" fontId="8" fillId="0" borderId="35" xfId="0" applyNumberFormat="1" applyFont="1" applyFill="1" applyBorder="1" applyAlignment="1" applyProtection="1">
      <alignment horizontal="left" vertical="center"/>
    </xf>
    <xf numFmtId="49" fontId="8" fillId="0" borderId="33" xfId="0" applyNumberFormat="1" applyFont="1" applyFill="1" applyBorder="1" applyAlignment="1" applyProtection="1">
      <alignment horizontal="left" vertical="center"/>
    </xf>
    <xf numFmtId="0" fontId="8" fillId="0" borderId="7" xfId="0" applyNumberFormat="1" applyFont="1" applyFill="1" applyBorder="1" applyAlignment="1" applyProtection="1">
      <alignment horizontal="left" vertical="center"/>
    </xf>
    <xf numFmtId="0" fontId="8" fillId="0" borderId="24" xfId="0" applyNumberFormat="1" applyFont="1" applyFill="1" applyBorder="1" applyAlignment="1" applyProtection="1">
      <alignment horizontal="left" vertical="center"/>
    </xf>
    <xf numFmtId="0" fontId="7" fillId="0" borderId="27" xfId="0" applyNumberFormat="1" applyFont="1" applyFill="1" applyBorder="1" applyAlignment="1" applyProtection="1">
      <alignment horizontal="left" vertical="center"/>
    </xf>
    <xf numFmtId="49" fontId="8" fillId="0" borderId="23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36" xfId="0" applyNumberFormat="1" applyFont="1" applyFill="1" applyBorder="1" applyAlignment="1" applyProtection="1">
      <alignment horizontal="left" vertical="center"/>
    </xf>
    <xf numFmtId="49" fontId="8" fillId="0" borderId="34" xfId="0" applyNumberFormat="1" applyFont="1" applyFill="1" applyBorder="1" applyAlignment="1" applyProtection="1">
      <alignment horizontal="left" vertical="center"/>
    </xf>
    <xf numFmtId="0" fontId="8" fillId="0" borderId="9" xfId="0" applyNumberFormat="1" applyFont="1" applyFill="1" applyBorder="1" applyAlignment="1" applyProtection="1">
      <alignment horizontal="left" vertical="center"/>
    </xf>
    <xf numFmtId="0" fontId="8" fillId="0" borderId="25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3"/>
  <sheetViews>
    <sheetView tabSelected="1" topLeftCell="A4" workbookViewId="0">
      <selection activeCell="J26" sqref="J26"/>
    </sheetView>
  </sheetViews>
  <sheetFormatPr defaultColWidth="11.42578125" defaultRowHeight="12.75" x14ac:dyDescent="0.2"/>
  <cols>
    <col min="1" max="2" width="3.7109375" customWidth="1"/>
    <col min="3" max="3" width="13.28515625" customWidth="1"/>
    <col min="4" max="4" width="34.140625" customWidth="1"/>
    <col min="5" max="5" width="4.28515625" customWidth="1"/>
    <col min="6" max="6" width="10.85546875" customWidth="1"/>
    <col min="7" max="7" width="12" customWidth="1"/>
    <col min="8" max="9" width="13.140625" customWidth="1"/>
    <col min="10" max="10" width="13.28515625" customWidth="1"/>
    <col min="11" max="12" width="11.7109375" customWidth="1"/>
    <col min="14" max="37" width="12.140625" hidden="1" customWidth="1"/>
  </cols>
  <sheetData>
    <row r="1" spans="1:37" ht="21.95" customHeight="1" x14ac:dyDescent="0.2">
      <c r="A1" s="45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37" x14ac:dyDescent="0.2">
      <c r="A2" s="47" t="s">
        <v>1</v>
      </c>
      <c r="B2" s="48"/>
      <c r="C2" s="48"/>
      <c r="D2" s="54" t="s">
        <v>111</v>
      </c>
      <c r="E2" s="57" t="s">
        <v>39</v>
      </c>
      <c r="F2" s="48"/>
      <c r="G2" s="57"/>
      <c r="H2" s="48"/>
      <c r="I2" s="57" t="s">
        <v>52</v>
      </c>
      <c r="J2" s="57"/>
      <c r="K2" s="48"/>
      <c r="L2" s="58"/>
      <c r="M2" s="22"/>
    </row>
    <row r="3" spans="1:37" x14ac:dyDescent="0.2">
      <c r="A3" s="49"/>
      <c r="B3" s="50"/>
      <c r="C3" s="50"/>
      <c r="D3" s="55"/>
      <c r="E3" s="50"/>
      <c r="F3" s="50"/>
      <c r="G3" s="50"/>
      <c r="H3" s="50"/>
      <c r="I3" s="50"/>
      <c r="J3" s="50"/>
      <c r="K3" s="50"/>
      <c r="L3" s="59"/>
      <c r="M3" s="22"/>
    </row>
    <row r="4" spans="1:37" x14ac:dyDescent="0.2">
      <c r="A4" s="51" t="s">
        <v>2</v>
      </c>
      <c r="B4" s="50"/>
      <c r="C4" s="50"/>
      <c r="D4" s="56"/>
      <c r="E4" s="56" t="s">
        <v>40</v>
      </c>
      <c r="F4" s="50"/>
      <c r="G4" s="61"/>
      <c r="H4" s="50"/>
      <c r="I4" s="56" t="s">
        <v>53</v>
      </c>
      <c r="J4" s="56"/>
      <c r="K4" s="50"/>
      <c r="L4" s="59"/>
      <c r="M4" s="22"/>
    </row>
    <row r="5" spans="1:37" x14ac:dyDescent="0.2">
      <c r="A5" s="49"/>
      <c r="B5" s="50"/>
      <c r="C5" s="50"/>
      <c r="D5" s="50"/>
      <c r="E5" s="50"/>
      <c r="F5" s="50"/>
      <c r="G5" s="50"/>
      <c r="H5" s="50"/>
      <c r="I5" s="50"/>
      <c r="J5" s="50"/>
      <c r="K5" s="50"/>
      <c r="L5" s="59"/>
      <c r="M5" s="22"/>
    </row>
    <row r="6" spans="1:37" x14ac:dyDescent="0.2">
      <c r="A6" s="51" t="s">
        <v>3</v>
      </c>
      <c r="B6" s="50"/>
      <c r="C6" s="50"/>
      <c r="D6" s="56" t="s">
        <v>112</v>
      </c>
      <c r="E6" s="56" t="s">
        <v>41</v>
      </c>
      <c r="F6" s="50"/>
      <c r="G6" s="50"/>
      <c r="H6" s="50"/>
      <c r="I6" s="56" t="s">
        <v>54</v>
      </c>
      <c r="J6" s="56"/>
      <c r="K6" s="50"/>
      <c r="L6" s="59"/>
      <c r="M6" s="22"/>
    </row>
    <row r="7" spans="1:37" x14ac:dyDescent="0.2">
      <c r="A7" s="49"/>
      <c r="B7" s="50"/>
      <c r="C7" s="50"/>
      <c r="D7" s="50"/>
      <c r="E7" s="50"/>
      <c r="F7" s="50"/>
      <c r="G7" s="50"/>
      <c r="H7" s="50"/>
      <c r="I7" s="50"/>
      <c r="J7" s="50"/>
      <c r="K7" s="50"/>
      <c r="L7" s="59"/>
      <c r="M7" s="22"/>
    </row>
    <row r="8" spans="1:37" x14ac:dyDescent="0.2">
      <c r="A8" s="51" t="s">
        <v>4</v>
      </c>
      <c r="B8" s="50"/>
      <c r="C8" s="50"/>
      <c r="D8" s="56"/>
      <c r="E8" s="56" t="s">
        <v>42</v>
      </c>
      <c r="F8" s="50"/>
      <c r="G8" s="61"/>
      <c r="H8" s="50"/>
      <c r="I8" s="56" t="s">
        <v>55</v>
      </c>
      <c r="J8" s="56"/>
      <c r="K8" s="50"/>
      <c r="L8" s="59"/>
      <c r="M8" s="22"/>
    </row>
    <row r="9" spans="1:37" x14ac:dyDescent="0.2">
      <c r="A9" s="52"/>
      <c r="B9" s="53"/>
      <c r="C9" s="53"/>
      <c r="D9" s="53"/>
      <c r="E9" s="53"/>
      <c r="F9" s="53"/>
      <c r="G9" s="53"/>
      <c r="H9" s="53"/>
      <c r="I9" s="53"/>
      <c r="J9" s="53"/>
      <c r="K9" s="53"/>
      <c r="L9" s="60"/>
      <c r="M9" s="22"/>
    </row>
    <row r="10" spans="1:37" x14ac:dyDescent="0.2">
      <c r="A10" s="1" t="s">
        <v>5</v>
      </c>
      <c r="B10" s="8" t="s">
        <v>5</v>
      </c>
      <c r="C10" s="8" t="s">
        <v>5</v>
      </c>
      <c r="D10" s="8" t="s">
        <v>5</v>
      </c>
      <c r="E10" s="8" t="s">
        <v>5</v>
      </c>
      <c r="F10" s="8" t="s">
        <v>5</v>
      </c>
      <c r="G10" s="15" t="s">
        <v>47</v>
      </c>
      <c r="H10" s="62" t="s">
        <v>49</v>
      </c>
      <c r="I10" s="63"/>
      <c r="J10" s="64"/>
      <c r="K10" s="62" t="s">
        <v>58</v>
      </c>
      <c r="L10" s="64"/>
      <c r="M10" s="23"/>
    </row>
    <row r="11" spans="1:37" x14ac:dyDescent="0.2">
      <c r="A11" s="2" t="s">
        <v>6</v>
      </c>
      <c r="B11" s="9" t="s">
        <v>15</v>
      </c>
      <c r="C11" s="9" t="s">
        <v>16</v>
      </c>
      <c r="D11" s="9" t="s">
        <v>27</v>
      </c>
      <c r="E11" s="9" t="s">
        <v>43</v>
      </c>
      <c r="F11" s="12" t="s">
        <v>46</v>
      </c>
      <c r="G11" s="16" t="s">
        <v>48</v>
      </c>
      <c r="H11" s="17" t="s">
        <v>50</v>
      </c>
      <c r="I11" s="18" t="s">
        <v>56</v>
      </c>
      <c r="J11" s="19" t="s">
        <v>57</v>
      </c>
      <c r="K11" s="17" t="s">
        <v>47</v>
      </c>
      <c r="L11" s="19" t="s">
        <v>57</v>
      </c>
      <c r="M11" s="23"/>
      <c r="P11" s="21" t="s">
        <v>60</v>
      </c>
      <c r="Q11" s="21" t="s">
        <v>61</v>
      </c>
      <c r="R11" s="21" t="s">
        <v>65</v>
      </c>
      <c r="S11" s="21" t="s">
        <v>66</v>
      </c>
      <c r="T11" s="21" t="s">
        <v>67</v>
      </c>
      <c r="U11" s="21" t="s">
        <v>68</v>
      </c>
      <c r="V11" s="21" t="s">
        <v>69</v>
      </c>
      <c r="W11" s="21" t="s">
        <v>70</v>
      </c>
      <c r="X11" s="21" t="s">
        <v>71</v>
      </c>
    </row>
    <row r="12" spans="1:37" x14ac:dyDescent="0.2">
      <c r="A12" s="3"/>
      <c r="B12" s="3"/>
      <c r="C12" s="10" t="s">
        <v>17</v>
      </c>
      <c r="D12" s="65" t="s">
        <v>28</v>
      </c>
      <c r="E12" s="66"/>
      <c r="F12" s="66"/>
      <c r="G12" s="66"/>
      <c r="H12" s="41">
        <f>SUM(H13:H14)</f>
        <v>0</v>
      </c>
      <c r="I12" s="41">
        <f>SUM(I13:I14)</f>
        <v>0</v>
      </c>
      <c r="J12" s="41">
        <f>H12+I12</f>
        <v>0</v>
      </c>
      <c r="K12" s="20"/>
      <c r="L12" s="25">
        <f>SUM(L13:L14)</f>
        <v>8.7935599999999994</v>
      </c>
      <c r="P12" s="26">
        <f>IF(Q12="PR",J12,SUM(O13:O14))</f>
        <v>0</v>
      </c>
      <c r="Q12" s="21" t="s">
        <v>62</v>
      </c>
      <c r="R12" s="26">
        <f>IF(Q12="HS",H12,0)</f>
        <v>0</v>
      </c>
      <c r="S12" s="26">
        <f>IF(Q12="HS",I12-P12,0)</f>
        <v>0</v>
      </c>
      <c r="T12" s="26">
        <f>IF(Q12="PS",H12,0)</f>
        <v>0</v>
      </c>
      <c r="U12" s="26">
        <f>IF(Q12="PS",I12-P12,0)</f>
        <v>0</v>
      </c>
      <c r="V12" s="26">
        <f>IF(Q12="MP",H12,0)</f>
        <v>0</v>
      </c>
      <c r="W12" s="26">
        <f>IF(Q12="MP",I12-P12,0)</f>
        <v>0</v>
      </c>
      <c r="X12" s="26">
        <f>IF(Q12="OM",H12,0)</f>
        <v>0</v>
      </c>
      <c r="Y12" s="21"/>
      <c r="AI12" s="26">
        <f>SUM(Z13:Z14)</f>
        <v>0</v>
      </c>
      <c r="AJ12" s="26">
        <f>SUM(AA13:AA14)</f>
        <v>0</v>
      </c>
      <c r="AK12" s="26">
        <f>SUM(AB13:AB14)</f>
        <v>0</v>
      </c>
    </row>
    <row r="13" spans="1:37" x14ac:dyDescent="0.2">
      <c r="A13" s="4" t="s">
        <v>7</v>
      </c>
      <c r="B13" s="4"/>
      <c r="C13" s="4" t="s">
        <v>18</v>
      </c>
      <c r="D13" s="4" t="s">
        <v>29</v>
      </c>
      <c r="E13" s="4" t="s">
        <v>44</v>
      </c>
      <c r="F13" s="13">
        <v>40</v>
      </c>
      <c r="G13" s="43"/>
      <c r="H13" s="13">
        <f>ROUND(F13*AE13,2)</f>
        <v>0</v>
      </c>
      <c r="I13" s="13">
        <f>J13-H13</f>
        <v>0</v>
      </c>
      <c r="J13" s="13">
        <f>ROUND(F13*G13,2)</f>
        <v>0</v>
      </c>
      <c r="K13" s="13">
        <v>0.1832</v>
      </c>
      <c r="L13" s="13">
        <f>F13*K13</f>
        <v>7.3280000000000003</v>
      </c>
      <c r="N13" s="24" t="s">
        <v>7</v>
      </c>
      <c r="O13" s="13">
        <f>IF(N13="5",I13,0)</f>
        <v>0</v>
      </c>
      <c r="Z13" s="13">
        <f>IF(AD13=0,J13,0)</f>
        <v>0</v>
      </c>
      <c r="AA13" s="13">
        <f>IF(AD13=15,J13,0)</f>
        <v>0</v>
      </c>
      <c r="AB13" s="13">
        <f>IF(AD13=21,J13,0)</f>
        <v>0</v>
      </c>
      <c r="AD13" s="13">
        <v>21</v>
      </c>
      <c r="AE13" s="13">
        <f>G13*0.535052631578947</f>
        <v>0</v>
      </c>
      <c r="AF13" s="13">
        <f>G13*(1-0.535052631578947)</f>
        <v>0</v>
      </c>
    </row>
    <row r="14" spans="1:37" x14ac:dyDescent="0.2">
      <c r="A14" s="4" t="s">
        <v>8</v>
      </c>
      <c r="B14" s="4"/>
      <c r="C14" s="4" t="s">
        <v>19</v>
      </c>
      <c r="D14" s="4" t="s">
        <v>30</v>
      </c>
      <c r="E14" s="4" t="s">
        <v>44</v>
      </c>
      <c r="F14" s="13">
        <v>4</v>
      </c>
      <c r="G14" s="43"/>
      <c r="H14" s="13">
        <f>ROUND(F14*AE14,2)</f>
        <v>0</v>
      </c>
      <c r="I14" s="13">
        <f>J14-H14</f>
        <v>0</v>
      </c>
      <c r="J14" s="13">
        <f>ROUND(F14*G14,2)</f>
        <v>0</v>
      </c>
      <c r="K14" s="13">
        <v>0.36638999999999999</v>
      </c>
      <c r="L14" s="13">
        <f>F14*K14</f>
        <v>1.46556</v>
      </c>
      <c r="N14" s="24" t="s">
        <v>7</v>
      </c>
      <c r="O14" s="13">
        <f>IF(N14="5",I14,0)</f>
        <v>0</v>
      </c>
      <c r="Z14" s="13">
        <f>IF(AD14=0,J14,0)</f>
        <v>0</v>
      </c>
      <c r="AA14" s="13">
        <f>IF(AD14=15,J14,0)</f>
        <v>0</v>
      </c>
      <c r="AB14" s="13">
        <f>IF(AD14=21,J14,0)</f>
        <v>0</v>
      </c>
      <c r="AD14" s="13">
        <v>21</v>
      </c>
      <c r="AE14" s="13">
        <f>G14*0.535079775410403</f>
        <v>0</v>
      </c>
      <c r="AF14" s="13">
        <f>G14*(1-0.535079775410403)</f>
        <v>0</v>
      </c>
    </row>
    <row r="15" spans="1:37" x14ac:dyDescent="0.2">
      <c r="A15" s="5"/>
      <c r="B15" s="5"/>
      <c r="C15" s="11" t="s">
        <v>20</v>
      </c>
      <c r="D15" s="67" t="s">
        <v>31</v>
      </c>
      <c r="E15" s="68"/>
      <c r="F15" s="68"/>
      <c r="G15" s="68"/>
      <c r="H15" s="27">
        <f>SUM(H16:H17)</f>
        <v>0</v>
      </c>
      <c r="I15" s="27">
        <f>SUM(I16:I17)</f>
        <v>0</v>
      </c>
      <c r="J15" s="27">
        <f>H15+I15</f>
        <v>0</v>
      </c>
      <c r="K15" s="21"/>
      <c r="L15" s="26">
        <f>SUM(L16:L17)</f>
        <v>0</v>
      </c>
      <c r="P15" s="26">
        <f>IF(Q15="PR",J15,SUM(O16:O17))</f>
        <v>0</v>
      </c>
      <c r="Q15" s="21" t="s">
        <v>63</v>
      </c>
      <c r="R15" s="26">
        <f>IF(Q15="HS",H15,0)</f>
        <v>0</v>
      </c>
      <c r="S15" s="26">
        <f>IF(Q15="HS",I15-P15,0)</f>
        <v>0</v>
      </c>
      <c r="T15" s="26">
        <f>IF(Q15="PS",H15,0)</f>
        <v>0</v>
      </c>
      <c r="U15" s="26">
        <f>IF(Q15="PS",I15-P15,0)</f>
        <v>0</v>
      </c>
      <c r="V15" s="26">
        <f>IF(Q15="MP",H15,0)</f>
        <v>0</v>
      </c>
      <c r="W15" s="26">
        <f>IF(Q15="MP",I15-P15,0)</f>
        <v>0</v>
      </c>
      <c r="X15" s="26">
        <f>IF(Q15="OM",H15,0)</f>
        <v>0</v>
      </c>
      <c r="Y15" s="21"/>
      <c r="AI15" s="26">
        <f>SUM(Z16:Z17)</f>
        <v>0</v>
      </c>
      <c r="AJ15" s="26">
        <f>SUM(AA16:AA17)</f>
        <v>0</v>
      </c>
      <c r="AK15" s="26">
        <f>SUM(AB16:AB17)</f>
        <v>0</v>
      </c>
    </row>
    <row r="16" spans="1:37" x14ac:dyDescent="0.2">
      <c r="A16" s="4" t="s">
        <v>9</v>
      </c>
      <c r="B16" s="4"/>
      <c r="C16" s="4" t="s">
        <v>21</v>
      </c>
      <c r="D16" s="4" t="s">
        <v>32</v>
      </c>
      <c r="E16" s="4" t="s">
        <v>44</v>
      </c>
      <c r="F16" s="13">
        <v>1</v>
      </c>
      <c r="G16" s="43"/>
      <c r="H16" s="13">
        <f>ROUND(F16*AE16,2)</f>
        <v>0</v>
      </c>
      <c r="I16" s="13">
        <f>J16-H16</f>
        <v>0</v>
      </c>
      <c r="J16" s="13">
        <f>ROUND(F16*G16,2)</f>
        <v>0</v>
      </c>
      <c r="K16" s="13">
        <v>0</v>
      </c>
      <c r="L16" s="13">
        <f>F16*K16</f>
        <v>0</v>
      </c>
      <c r="N16" s="24" t="s">
        <v>7</v>
      </c>
      <c r="O16" s="13">
        <f>IF(N16="5",I16,0)</f>
        <v>0</v>
      </c>
      <c r="Z16" s="13">
        <f>IF(AD16=0,J16,0)</f>
        <v>0</v>
      </c>
      <c r="AA16" s="13">
        <f>IF(AD16=15,J16,0)</f>
        <v>0</v>
      </c>
      <c r="AB16" s="13">
        <f>IF(AD16=21,J16,0)</f>
        <v>0</v>
      </c>
      <c r="AD16" s="13">
        <v>21</v>
      </c>
      <c r="AE16" s="13">
        <f>G16*0</f>
        <v>0</v>
      </c>
      <c r="AF16" s="13">
        <f>G16*(1-0)</f>
        <v>0</v>
      </c>
    </row>
    <row r="17" spans="1:37" x14ac:dyDescent="0.2">
      <c r="A17" s="4" t="s">
        <v>10</v>
      </c>
      <c r="B17" s="4"/>
      <c r="C17" s="4" t="s">
        <v>22</v>
      </c>
      <c r="D17" s="4" t="s">
        <v>33</v>
      </c>
      <c r="E17" s="4" t="s">
        <v>45</v>
      </c>
      <c r="F17" s="13">
        <v>115</v>
      </c>
      <c r="G17" s="43"/>
      <c r="H17" s="13">
        <f>ROUND(F17*AE17,2)</f>
        <v>0</v>
      </c>
      <c r="I17" s="13">
        <f>J17-H17</f>
        <v>0</v>
      </c>
      <c r="J17" s="13">
        <f>ROUND(F17*G17,2)</f>
        <v>0</v>
      </c>
      <c r="K17" s="13">
        <v>0</v>
      </c>
      <c r="L17" s="13">
        <f>F17*K17</f>
        <v>0</v>
      </c>
      <c r="N17" s="24" t="s">
        <v>7</v>
      </c>
      <c r="O17" s="13">
        <f>IF(N17="5",I17,0)</f>
        <v>0</v>
      </c>
      <c r="Z17" s="13">
        <f>IF(AD17=0,J17,0)</f>
        <v>0</v>
      </c>
      <c r="AA17" s="13">
        <f>IF(AD17=15,J17,0)</f>
        <v>0</v>
      </c>
      <c r="AB17" s="13">
        <f>IF(AD17=21,J17,0)</f>
        <v>0</v>
      </c>
      <c r="AD17" s="13">
        <v>21</v>
      </c>
      <c r="AE17" s="13">
        <f>G17*0</f>
        <v>0</v>
      </c>
      <c r="AF17" s="13">
        <f>G17*(1-0)</f>
        <v>0</v>
      </c>
    </row>
    <row r="18" spans="1:37" x14ac:dyDescent="0.2">
      <c r="A18" s="5"/>
      <c r="B18" s="5"/>
      <c r="C18" s="11"/>
      <c r="D18" s="67" t="s">
        <v>34</v>
      </c>
      <c r="E18" s="68"/>
      <c r="F18" s="68"/>
      <c r="G18" s="68"/>
      <c r="H18" s="27">
        <f>SUM(H19:H22)</f>
        <v>0</v>
      </c>
      <c r="I18" s="27">
        <f>SUM(I19:I22)</f>
        <v>0</v>
      </c>
      <c r="J18" s="27">
        <f>H18+I18</f>
        <v>0</v>
      </c>
      <c r="K18" s="21"/>
      <c r="L18" s="26">
        <f>SUM(L19:L22)</f>
        <v>2.9083500000000004</v>
      </c>
      <c r="P18" s="26">
        <f>IF(Q18="PR",J18,SUM(O19:O22))</f>
        <v>0</v>
      </c>
      <c r="Q18" s="21" t="s">
        <v>64</v>
      </c>
      <c r="R18" s="26">
        <f>IF(Q18="HS",H18,0)</f>
        <v>0</v>
      </c>
      <c r="S18" s="26">
        <f>IF(Q18="HS",I18-P18,0)</f>
        <v>0</v>
      </c>
      <c r="T18" s="26">
        <f>IF(Q18="PS",H18,0)</f>
        <v>0</v>
      </c>
      <c r="U18" s="26">
        <f>IF(Q18="PS",I18-P18,0)</f>
        <v>0</v>
      </c>
      <c r="V18" s="26">
        <f>IF(Q18="MP",H18,0)</f>
        <v>0</v>
      </c>
      <c r="W18" s="26">
        <f>IF(Q18="MP",I18-P18,0)</f>
        <v>0</v>
      </c>
      <c r="X18" s="26">
        <f>IF(Q18="OM",H18,0)</f>
        <v>0</v>
      </c>
      <c r="Y18" s="21"/>
      <c r="AI18" s="26">
        <f>SUM(Z19:Z22)</f>
        <v>0</v>
      </c>
      <c r="AJ18" s="26">
        <f>SUM(AA19:AA22)</f>
        <v>0</v>
      </c>
      <c r="AK18" s="26">
        <f>SUM(AB19:AB22)</f>
        <v>0</v>
      </c>
    </row>
    <row r="19" spans="1:37" x14ac:dyDescent="0.2">
      <c r="A19" s="4" t="s">
        <v>11</v>
      </c>
      <c r="B19" s="4"/>
      <c r="C19" s="4" t="s">
        <v>23</v>
      </c>
      <c r="D19" s="4" t="s">
        <v>35</v>
      </c>
      <c r="E19" s="4" t="s">
        <v>44</v>
      </c>
      <c r="F19" s="13">
        <v>40</v>
      </c>
      <c r="G19" s="43"/>
      <c r="H19" s="13">
        <f>ROUND(F19*AE19,2)</f>
        <v>0</v>
      </c>
      <c r="I19" s="13">
        <f>J19-H19</f>
        <v>0</v>
      </c>
      <c r="J19" s="13">
        <f>ROUND(F19*G19,2)</f>
        <v>0</v>
      </c>
      <c r="K19" s="13">
        <v>6.4000000000000001E-2</v>
      </c>
      <c r="L19" s="13">
        <f>F19*K19</f>
        <v>2.56</v>
      </c>
      <c r="N19" s="24" t="s">
        <v>59</v>
      </c>
      <c r="O19" s="13">
        <f>IF(N19="5",I19,0)</f>
        <v>0</v>
      </c>
      <c r="Z19" s="13">
        <f>IF(AD19=0,J19,0)</f>
        <v>0</v>
      </c>
      <c r="AA19" s="13">
        <f>IF(AD19=15,J19,0)</f>
        <v>0</v>
      </c>
      <c r="AB19" s="13">
        <f>IF(AD19=21,J19,0)</f>
        <v>0</v>
      </c>
      <c r="AD19" s="13">
        <v>21</v>
      </c>
      <c r="AE19" s="13">
        <f>G19*1</f>
        <v>0</v>
      </c>
      <c r="AF19" s="13">
        <f>G19*(1-1)</f>
        <v>0</v>
      </c>
    </row>
    <row r="20" spans="1:37" x14ac:dyDescent="0.2">
      <c r="A20" s="4" t="s">
        <v>12</v>
      </c>
      <c r="B20" s="4"/>
      <c r="C20" s="4" t="s">
        <v>24</v>
      </c>
      <c r="D20" s="4" t="s">
        <v>36</v>
      </c>
      <c r="E20" s="4" t="s">
        <v>44</v>
      </c>
      <c r="F20" s="13">
        <v>4</v>
      </c>
      <c r="G20" s="43"/>
      <c r="H20" s="13">
        <f>ROUND(F20*AE20,2)</f>
        <v>0</v>
      </c>
      <c r="I20" s="13">
        <f>J20-H20</f>
        <v>0</v>
      </c>
      <c r="J20" s="13">
        <f>ROUND(F20*G20,2)</f>
        <v>0</v>
      </c>
      <c r="K20" s="13">
        <v>4.2999999999999997E-2</v>
      </c>
      <c r="L20" s="13">
        <f>F20*K20</f>
        <v>0.17199999999999999</v>
      </c>
      <c r="N20" s="24" t="s">
        <v>59</v>
      </c>
      <c r="O20" s="13">
        <f>IF(N20="5",I20,0)</f>
        <v>0</v>
      </c>
      <c r="Z20" s="13">
        <f>IF(AD20=0,J20,0)</f>
        <v>0</v>
      </c>
      <c r="AA20" s="13">
        <f>IF(AD20=15,J20,0)</f>
        <v>0</v>
      </c>
      <c r="AB20" s="13">
        <f>IF(AD20=21,J20,0)</f>
        <v>0</v>
      </c>
      <c r="AD20" s="13">
        <v>21</v>
      </c>
      <c r="AE20" s="13">
        <f>G20*1</f>
        <v>0</v>
      </c>
      <c r="AF20" s="13">
        <f>G20*(1-1)</f>
        <v>0</v>
      </c>
    </row>
    <row r="21" spans="1:37" x14ac:dyDescent="0.2">
      <c r="A21" s="4" t="s">
        <v>13</v>
      </c>
      <c r="B21" s="4"/>
      <c r="C21" s="4" t="s">
        <v>25</v>
      </c>
      <c r="D21" s="4" t="s">
        <v>37</v>
      </c>
      <c r="E21" s="4" t="s">
        <v>44</v>
      </c>
      <c r="F21" s="13">
        <v>1</v>
      </c>
      <c r="G21" s="43"/>
      <c r="H21" s="13">
        <f>ROUND(F21*AE21,2)</f>
        <v>0</v>
      </c>
      <c r="I21" s="13">
        <f>J21-H21</f>
        <v>0</v>
      </c>
      <c r="J21" s="13">
        <f>ROUND(F21*G21,2)</f>
        <v>0</v>
      </c>
      <c r="K21" s="13">
        <v>2.5700000000000001E-2</v>
      </c>
      <c r="L21" s="13">
        <f>F21*K21</f>
        <v>2.5700000000000001E-2</v>
      </c>
      <c r="N21" s="24" t="s">
        <v>59</v>
      </c>
      <c r="O21" s="13">
        <f>IF(N21="5",I21,0)</f>
        <v>0</v>
      </c>
      <c r="Z21" s="13">
        <f>IF(AD21=0,J21,0)</f>
        <v>0</v>
      </c>
      <c r="AA21" s="13">
        <f>IF(AD21=15,J21,0)</f>
        <v>0</v>
      </c>
      <c r="AB21" s="13">
        <f>IF(AD21=21,J21,0)</f>
        <v>0</v>
      </c>
      <c r="AD21" s="13">
        <v>21</v>
      </c>
      <c r="AE21" s="13">
        <f>G21*1</f>
        <v>0</v>
      </c>
      <c r="AF21" s="13">
        <f>G21*(1-1)</f>
        <v>0</v>
      </c>
    </row>
    <row r="22" spans="1:37" x14ac:dyDescent="0.2">
      <c r="A22" s="6" t="s">
        <v>14</v>
      </c>
      <c r="B22" s="6"/>
      <c r="C22" s="6" t="s">
        <v>26</v>
      </c>
      <c r="D22" s="6" t="s">
        <v>38</v>
      </c>
      <c r="E22" s="6" t="s">
        <v>45</v>
      </c>
      <c r="F22" s="14">
        <v>115</v>
      </c>
      <c r="G22" s="44"/>
      <c r="H22" s="14">
        <f>ROUND(F22*AE22,2)</f>
        <v>0</v>
      </c>
      <c r="I22" s="14">
        <f>J22-H22</f>
        <v>0</v>
      </c>
      <c r="J22" s="14">
        <f>ROUND(F22*G22,2)</f>
        <v>0</v>
      </c>
      <c r="K22" s="14">
        <v>1.31E-3</v>
      </c>
      <c r="L22" s="14">
        <f>F22*K22</f>
        <v>0.15065000000000001</v>
      </c>
      <c r="N22" s="24" t="s">
        <v>59</v>
      </c>
      <c r="O22" s="13">
        <f>IF(N22="5",I22,0)</f>
        <v>0</v>
      </c>
      <c r="Z22" s="13">
        <f>IF(AD22=0,J22,0)</f>
        <v>0</v>
      </c>
      <c r="AA22" s="13">
        <f>IF(AD22=15,J22,0)</f>
        <v>0</v>
      </c>
      <c r="AB22" s="13">
        <f>IF(AD22=21,J22,0)</f>
        <v>0</v>
      </c>
      <c r="AD22" s="13">
        <v>21</v>
      </c>
      <c r="AE22" s="13">
        <f>G22*1</f>
        <v>0</v>
      </c>
      <c r="AF22" s="13">
        <f>G22*(1-1)</f>
        <v>0</v>
      </c>
    </row>
    <row r="23" spans="1:37" x14ac:dyDescent="0.2">
      <c r="A23" s="7"/>
      <c r="B23" s="7"/>
      <c r="C23" s="7"/>
      <c r="D23" s="7"/>
      <c r="E23" s="7"/>
      <c r="F23" s="7"/>
      <c r="G23" s="7"/>
      <c r="H23" s="54" t="s">
        <v>51</v>
      </c>
      <c r="I23" s="69"/>
      <c r="J23" s="42">
        <f>J12+J15+J18</f>
        <v>0</v>
      </c>
      <c r="K23" s="7"/>
      <c r="L23" s="7"/>
      <c r="Z23" s="27">
        <f>SUM(Z13:Z22)</f>
        <v>0</v>
      </c>
      <c r="AA23" s="27">
        <f>SUM(AA13:AA22)</f>
        <v>0</v>
      </c>
      <c r="AB23" s="27">
        <f>SUM(AB13:AB22)</f>
        <v>0</v>
      </c>
    </row>
  </sheetData>
  <sheetProtection algorithmName="SHA-512" hashValue="iaUJeTiyl+lyzPv16X00TjTHYeCkzJBueFwDV8DdzUak9MFH5UZfUSS7Al0vrtWL+SSRg924Kx7depxkJZnvfA==" saltValue="JSjLJx8kfEBe2N2WArS4ig==" spinCount="100000" sheet="1" objects="1" scenarios="1"/>
  <mergeCells count="31">
    <mergeCell ref="K10:L10"/>
    <mergeCell ref="D12:G12"/>
    <mergeCell ref="D15:G15"/>
    <mergeCell ref="D18:G18"/>
    <mergeCell ref="H23:I23"/>
    <mergeCell ref="I2:I3"/>
    <mergeCell ref="I4:I5"/>
    <mergeCell ref="I6:I7"/>
    <mergeCell ref="I8:I9"/>
    <mergeCell ref="H10:J10"/>
    <mergeCell ref="E8:F9"/>
    <mergeCell ref="G2:H3"/>
    <mergeCell ref="G4:H5"/>
    <mergeCell ref="G6:H7"/>
    <mergeCell ref="G8:H9"/>
    <mergeCell ref="A1:L1"/>
    <mergeCell ref="A2:C3"/>
    <mergeCell ref="A4:C5"/>
    <mergeCell ref="A6:C7"/>
    <mergeCell ref="A8:C9"/>
    <mergeCell ref="D2:D3"/>
    <mergeCell ref="D4:D5"/>
    <mergeCell ref="D6:D7"/>
    <mergeCell ref="D8:D9"/>
    <mergeCell ref="E2:F3"/>
    <mergeCell ref="J2:L3"/>
    <mergeCell ref="J4:L5"/>
    <mergeCell ref="J6:L7"/>
    <mergeCell ref="J8:L9"/>
    <mergeCell ref="E4:F5"/>
    <mergeCell ref="E6:F7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activeCell="B14" sqref="A14:I26"/>
    </sheetView>
  </sheetViews>
  <sheetFormatPr defaultColWidth="11.42578125" defaultRowHeight="12.75" x14ac:dyDescent="0.2"/>
  <cols>
    <col min="1" max="1" width="9.140625" customWidth="1"/>
    <col min="2" max="2" width="11.85546875" customWidth="1"/>
    <col min="3" max="3" width="21.7109375" customWidth="1"/>
    <col min="4" max="4" width="8.85546875" customWidth="1"/>
    <col min="5" max="5" width="14" customWidth="1"/>
    <col min="6" max="6" width="22.5703125" customWidth="1"/>
    <col min="7" max="7" width="9.140625" customWidth="1"/>
    <col min="8" max="8" width="11.85546875" customWidth="1"/>
    <col min="9" max="9" width="22.42578125" customWidth="1"/>
  </cols>
  <sheetData>
    <row r="1" spans="1:10" ht="28.7" customHeight="1" x14ac:dyDescent="0.2">
      <c r="A1" s="71" t="s">
        <v>72</v>
      </c>
      <c r="B1" s="72"/>
      <c r="C1" s="72"/>
      <c r="D1" s="72"/>
      <c r="E1" s="72"/>
      <c r="F1" s="72"/>
      <c r="G1" s="72"/>
      <c r="H1" s="72"/>
      <c r="I1" s="72"/>
    </row>
    <row r="2" spans="1:10" x14ac:dyDescent="0.2">
      <c r="A2" s="47" t="s">
        <v>1</v>
      </c>
      <c r="B2" s="48"/>
      <c r="C2" s="54" t="s">
        <v>111</v>
      </c>
      <c r="D2" s="69"/>
      <c r="E2" s="57" t="s">
        <v>52</v>
      </c>
      <c r="F2" s="57"/>
      <c r="G2" s="48"/>
      <c r="H2" s="57" t="s">
        <v>107</v>
      </c>
      <c r="I2" s="74"/>
      <c r="J2" s="22"/>
    </row>
    <row r="3" spans="1:10" x14ac:dyDescent="0.2">
      <c r="A3" s="49"/>
      <c r="B3" s="50"/>
      <c r="C3" s="55"/>
      <c r="D3" s="55"/>
      <c r="E3" s="50"/>
      <c r="F3" s="50"/>
      <c r="G3" s="50"/>
      <c r="H3" s="50"/>
      <c r="I3" s="59"/>
      <c r="J3" s="22"/>
    </row>
    <row r="4" spans="1:10" x14ac:dyDescent="0.2">
      <c r="A4" s="51" t="s">
        <v>2</v>
      </c>
      <c r="B4" s="50"/>
      <c r="C4" s="56"/>
      <c r="D4" s="50"/>
      <c r="E4" s="56" t="s">
        <v>53</v>
      </c>
      <c r="F4" s="56"/>
      <c r="G4" s="50"/>
      <c r="H4" s="56" t="s">
        <v>107</v>
      </c>
      <c r="I4" s="75"/>
      <c r="J4" s="22"/>
    </row>
    <row r="5" spans="1:10" x14ac:dyDescent="0.2">
      <c r="A5" s="49"/>
      <c r="B5" s="50"/>
      <c r="C5" s="50"/>
      <c r="D5" s="50"/>
      <c r="E5" s="50"/>
      <c r="F5" s="50"/>
      <c r="G5" s="50"/>
      <c r="H5" s="50"/>
      <c r="I5" s="59"/>
      <c r="J5" s="22"/>
    </row>
    <row r="6" spans="1:10" x14ac:dyDescent="0.2">
      <c r="A6" s="51" t="s">
        <v>3</v>
      </c>
      <c r="B6" s="50"/>
      <c r="C6" s="56" t="s">
        <v>112</v>
      </c>
      <c r="D6" s="50"/>
      <c r="E6" s="56" t="s">
        <v>54</v>
      </c>
      <c r="F6" s="56"/>
      <c r="G6" s="50"/>
      <c r="H6" s="56" t="s">
        <v>107</v>
      </c>
      <c r="I6" s="75"/>
      <c r="J6" s="22"/>
    </row>
    <row r="7" spans="1:10" x14ac:dyDescent="0.2">
      <c r="A7" s="49"/>
      <c r="B7" s="50"/>
      <c r="C7" s="50"/>
      <c r="D7" s="50"/>
      <c r="E7" s="50"/>
      <c r="F7" s="50"/>
      <c r="G7" s="50"/>
      <c r="H7" s="50"/>
      <c r="I7" s="59"/>
      <c r="J7" s="22"/>
    </row>
    <row r="8" spans="1:10" x14ac:dyDescent="0.2">
      <c r="A8" s="51" t="s">
        <v>40</v>
      </c>
      <c r="B8" s="50"/>
      <c r="C8" s="61"/>
      <c r="D8" s="50"/>
      <c r="E8" s="56" t="s">
        <v>41</v>
      </c>
      <c r="F8" s="50"/>
      <c r="G8" s="50"/>
      <c r="H8" s="56" t="s">
        <v>108</v>
      </c>
      <c r="I8" s="75" t="s">
        <v>14</v>
      </c>
      <c r="J8" s="22"/>
    </row>
    <row r="9" spans="1:10" x14ac:dyDescent="0.2">
      <c r="A9" s="49"/>
      <c r="B9" s="50"/>
      <c r="C9" s="50"/>
      <c r="D9" s="50"/>
      <c r="E9" s="50"/>
      <c r="F9" s="50"/>
      <c r="G9" s="50"/>
      <c r="H9" s="50"/>
      <c r="I9" s="59"/>
      <c r="J9" s="22"/>
    </row>
    <row r="10" spans="1:10" x14ac:dyDescent="0.2">
      <c r="A10" s="51" t="s">
        <v>4</v>
      </c>
      <c r="B10" s="50"/>
      <c r="C10" s="56"/>
      <c r="D10" s="50"/>
      <c r="E10" s="56" t="s">
        <v>55</v>
      </c>
      <c r="F10" s="56"/>
      <c r="G10" s="50"/>
      <c r="H10" s="56" t="s">
        <v>109</v>
      </c>
      <c r="I10" s="76"/>
      <c r="J10" s="22"/>
    </row>
    <row r="11" spans="1:10" x14ac:dyDescent="0.2">
      <c r="A11" s="73"/>
      <c r="B11" s="70"/>
      <c r="C11" s="70"/>
      <c r="D11" s="70"/>
      <c r="E11" s="70"/>
      <c r="F11" s="70"/>
      <c r="G11" s="70"/>
      <c r="H11" s="70"/>
      <c r="I11" s="77"/>
      <c r="J11" s="22"/>
    </row>
    <row r="12" spans="1:10" ht="23.45" customHeight="1" x14ac:dyDescent="0.2">
      <c r="A12" s="78" t="s">
        <v>73</v>
      </c>
      <c r="B12" s="79"/>
      <c r="C12" s="79"/>
      <c r="D12" s="79"/>
      <c r="E12" s="79"/>
      <c r="F12" s="79"/>
      <c r="G12" s="79"/>
      <c r="H12" s="79"/>
      <c r="I12" s="79"/>
    </row>
    <row r="13" spans="1:10" ht="26.45" customHeight="1" x14ac:dyDescent="0.2">
      <c r="A13" s="29" t="s">
        <v>74</v>
      </c>
      <c r="B13" s="80" t="s">
        <v>85</v>
      </c>
      <c r="C13" s="81"/>
      <c r="D13" s="29" t="s">
        <v>87</v>
      </c>
      <c r="E13" s="80" t="s">
        <v>95</v>
      </c>
      <c r="F13" s="81"/>
      <c r="G13" s="29" t="s">
        <v>96</v>
      </c>
      <c r="H13" s="80" t="s">
        <v>110</v>
      </c>
      <c r="I13" s="81"/>
      <c r="J13" s="22"/>
    </row>
    <row r="14" spans="1:10" ht="15.2" customHeight="1" x14ac:dyDescent="0.2">
      <c r="A14" s="30" t="s">
        <v>75</v>
      </c>
      <c r="B14" s="35" t="s">
        <v>86</v>
      </c>
      <c r="C14" s="37">
        <f>SUM('Stavební rozpočet'!R12:R22)</f>
        <v>0</v>
      </c>
      <c r="D14" s="84" t="s">
        <v>88</v>
      </c>
      <c r="E14" s="85"/>
      <c r="F14" s="37">
        <v>0</v>
      </c>
      <c r="G14" s="84" t="s">
        <v>97</v>
      </c>
      <c r="H14" s="85"/>
      <c r="I14" s="37">
        <f>ROUND(C22*(2/100),2)</f>
        <v>0</v>
      </c>
      <c r="J14" s="22"/>
    </row>
    <row r="15" spans="1:10" ht="15.2" customHeight="1" x14ac:dyDescent="0.2">
      <c r="A15" s="31"/>
      <c r="B15" s="35" t="s">
        <v>56</v>
      </c>
      <c r="C15" s="37">
        <f>SUM('Stavební rozpočet'!S12:S22)</f>
        <v>0</v>
      </c>
      <c r="D15" s="84" t="s">
        <v>89</v>
      </c>
      <c r="E15" s="85"/>
      <c r="F15" s="37">
        <v>0</v>
      </c>
      <c r="G15" s="84" t="s">
        <v>98</v>
      </c>
      <c r="H15" s="85"/>
      <c r="I15" s="37">
        <v>0</v>
      </c>
      <c r="J15" s="22"/>
    </row>
    <row r="16" spans="1:10" ht="15.2" customHeight="1" x14ac:dyDescent="0.2">
      <c r="A16" s="30" t="s">
        <v>76</v>
      </c>
      <c r="B16" s="35" t="s">
        <v>86</v>
      </c>
      <c r="C16" s="37">
        <f>SUM('Stavební rozpočet'!T12:T22)</f>
        <v>0</v>
      </c>
      <c r="D16" s="84" t="s">
        <v>90</v>
      </c>
      <c r="E16" s="85"/>
      <c r="F16" s="37">
        <v>0</v>
      </c>
      <c r="G16" s="84" t="s">
        <v>99</v>
      </c>
      <c r="H16" s="85"/>
      <c r="I16" s="37">
        <v>0</v>
      </c>
      <c r="J16" s="22"/>
    </row>
    <row r="17" spans="1:12" ht="15.2" customHeight="1" x14ac:dyDescent="0.2">
      <c r="A17" s="31"/>
      <c r="B17" s="35" t="s">
        <v>56</v>
      </c>
      <c r="C17" s="37">
        <f>SUM('Stavební rozpočet'!U12:U22)</f>
        <v>0</v>
      </c>
      <c r="D17" s="84"/>
      <c r="E17" s="85"/>
      <c r="F17" s="38"/>
      <c r="G17" s="84" t="s">
        <v>100</v>
      </c>
      <c r="H17" s="85"/>
      <c r="I17" s="37">
        <v>0</v>
      </c>
      <c r="J17" s="22"/>
    </row>
    <row r="18" spans="1:12" ht="15.2" customHeight="1" x14ac:dyDescent="0.2">
      <c r="A18" s="30" t="s">
        <v>77</v>
      </c>
      <c r="B18" s="35" t="s">
        <v>86</v>
      </c>
      <c r="C18" s="37">
        <f>SUM('Stavební rozpočet'!V12:V22)</f>
        <v>0</v>
      </c>
      <c r="D18" s="84"/>
      <c r="E18" s="85"/>
      <c r="F18" s="38"/>
      <c r="G18" s="84" t="s">
        <v>101</v>
      </c>
      <c r="H18" s="85"/>
      <c r="I18" s="37">
        <v>0</v>
      </c>
      <c r="J18" s="22"/>
    </row>
    <row r="19" spans="1:12" ht="15.2" customHeight="1" x14ac:dyDescent="0.2">
      <c r="A19" s="31"/>
      <c r="B19" s="35" t="s">
        <v>56</v>
      </c>
      <c r="C19" s="37">
        <f>SUM('Stavební rozpočet'!W12:W22)</f>
        <v>0</v>
      </c>
      <c r="D19" s="84"/>
      <c r="E19" s="85"/>
      <c r="F19" s="38"/>
      <c r="G19" s="84" t="s">
        <v>102</v>
      </c>
      <c r="H19" s="85"/>
      <c r="I19" s="37">
        <v>0</v>
      </c>
      <c r="J19" s="22"/>
      <c r="L19" s="39"/>
    </row>
    <row r="20" spans="1:12" ht="15.2" customHeight="1" x14ac:dyDescent="0.2">
      <c r="A20" s="82" t="s">
        <v>34</v>
      </c>
      <c r="B20" s="83"/>
      <c r="C20" s="37">
        <v>0</v>
      </c>
      <c r="D20" s="84"/>
      <c r="E20" s="85"/>
      <c r="F20" s="38"/>
      <c r="G20" s="84"/>
      <c r="H20" s="85"/>
      <c r="I20" s="38"/>
      <c r="J20" s="22"/>
    </row>
    <row r="21" spans="1:12" ht="15.2" customHeight="1" x14ac:dyDescent="0.2">
      <c r="A21" s="82" t="s">
        <v>78</v>
      </c>
      <c r="B21" s="83"/>
      <c r="C21" s="37">
        <f>SUM('Stavební rozpočet'!P12:P22)</f>
        <v>0</v>
      </c>
      <c r="D21" s="84"/>
      <c r="E21" s="85"/>
      <c r="F21" s="38"/>
      <c r="G21" s="84"/>
      <c r="H21" s="85"/>
      <c r="I21" s="38"/>
      <c r="J21" s="22"/>
    </row>
    <row r="22" spans="1:12" ht="16.7" customHeight="1" x14ac:dyDescent="0.2">
      <c r="A22" s="82" t="s">
        <v>79</v>
      </c>
      <c r="B22" s="83"/>
      <c r="C22" s="37">
        <f>SUM(C14:C21)</f>
        <v>0</v>
      </c>
      <c r="D22" s="82" t="s">
        <v>91</v>
      </c>
      <c r="E22" s="83"/>
      <c r="F22" s="37">
        <f>SUM(F14:F21)</f>
        <v>0</v>
      </c>
      <c r="G22" s="82" t="s">
        <v>103</v>
      </c>
      <c r="H22" s="83"/>
      <c r="I22" s="37">
        <f>SUM(I14:I21)</f>
        <v>0</v>
      </c>
      <c r="J22" s="22"/>
    </row>
    <row r="23" spans="1:12" x14ac:dyDescent="0.2">
      <c r="A23" s="32"/>
      <c r="B23" s="32"/>
      <c r="C23" s="32"/>
      <c r="D23" s="7"/>
      <c r="E23" s="7"/>
      <c r="F23" s="7"/>
      <c r="G23" s="7"/>
      <c r="H23" s="7"/>
      <c r="I23" s="7"/>
    </row>
    <row r="24" spans="1:12" ht="15.2" customHeight="1" x14ac:dyDescent="0.2">
      <c r="A24" s="82" t="s">
        <v>80</v>
      </c>
      <c r="B24" s="89"/>
      <c r="C24" s="40">
        <f>SUM('Stavební rozpočet'!Z12:Z22)</f>
        <v>0</v>
      </c>
      <c r="D24" s="36"/>
      <c r="E24" s="28"/>
      <c r="F24" s="28"/>
      <c r="G24" s="28"/>
      <c r="H24" s="28"/>
      <c r="I24" s="28"/>
    </row>
    <row r="25" spans="1:12" ht="15.2" customHeight="1" x14ac:dyDescent="0.2">
      <c r="A25" s="82" t="s">
        <v>81</v>
      </c>
      <c r="B25" s="89"/>
      <c r="C25" s="40">
        <f>SUM('Stavební rozpočet'!AA12:AA22)</f>
        <v>0</v>
      </c>
      <c r="D25" s="82" t="s">
        <v>92</v>
      </c>
      <c r="E25" s="89"/>
      <c r="F25" s="40">
        <f>ROUND(C25*(15/100),2)</f>
        <v>0</v>
      </c>
      <c r="G25" s="82" t="s">
        <v>104</v>
      </c>
      <c r="H25" s="89"/>
      <c r="I25" s="40">
        <f>SUM(C24:C26)</f>
        <v>0</v>
      </c>
      <c r="J25" s="22"/>
    </row>
    <row r="26" spans="1:12" ht="15.2" customHeight="1" x14ac:dyDescent="0.2">
      <c r="A26" s="82" t="s">
        <v>82</v>
      </c>
      <c r="B26" s="89"/>
      <c r="C26" s="40">
        <f>SUM('Stavební rozpočet'!AB12:AB22)+(F22+I22)</f>
        <v>0</v>
      </c>
      <c r="D26" s="82" t="s">
        <v>93</v>
      </c>
      <c r="E26" s="89"/>
      <c r="F26" s="40">
        <f>ROUND(C26*(21/100),2)</f>
        <v>0</v>
      </c>
      <c r="G26" s="82" t="s">
        <v>105</v>
      </c>
      <c r="H26" s="89"/>
      <c r="I26" s="40">
        <f>SUM(F25:F26)+I25</f>
        <v>0</v>
      </c>
      <c r="J26" s="22"/>
    </row>
    <row r="27" spans="1:12" x14ac:dyDescent="0.2">
      <c r="A27" s="33"/>
      <c r="B27" s="33"/>
      <c r="C27" s="33"/>
      <c r="D27" s="33"/>
      <c r="E27" s="33"/>
      <c r="F27" s="33"/>
      <c r="G27" s="33"/>
      <c r="H27" s="33"/>
      <c r="I27" s="33"/>
    </row>
    <row r="28" spans="1:12" ht="14.45" customHeight="1" x14ac:dyDescent="0.2">
      <c r="A28" s="86" t="s">
        <v>83</v>
      </c>
      <c r="B28" s="87"/>
      <c r="C28" s="88"/>
      <c r="D28" s="86" t="s">
        <v>94</v>
      </c>
      <c r="E28" s="87"/>
      <c r="F28" s="88"/>
      <c r="G28" s="86" t="s">
        <v>106</v>
      </c>
      <c r="H28" s="87"/>
      <c r="I28" s="88"/>
      <c r="J28" s="23"/>
    </row>
    <row r="29" spans="1:12" ht="14.45" customHeight="1" x14ac:dyDescent="0.2">
      <c r="A29" s="90"/>
      <c r="B29" s="91"/>
      <c r="C29" s="92"/>
      <c r="D29" s="90"/>
      <c r="E29" s="91"/>
      <c r="F29" s="92"/>
      <c r="G29" s="90"/>
      <c r="H29" s="91"/>
      <c r="I29" s="92"/>
      <c r="J29" s="23"/>
    </row>
    <row r="30" spans="1:12" ht="14.45" customHeight="1" x14ac:dyDescent="0.2">
      <c r="A30" s="90"/>
      <c r="B30" s="91"/>
      <c r="C30" s="92"/>
      <c r="D30" s="90"/>
      <c r="E30" s="91"/>
      <c r="F30" s="92"/>
      <c r="G30" s="90"/>
      <c r="H30" s="91"/>
      <c r="I30" s="92"/>
      <c r="J30" s="23"/>
    </row>
    <row r="31" spans="1:12" ht="14.45" customHeight="1" x14ac:dyDescent="0.2">
      <c r="A31" s="90"/>
      <c r="B31" s="91"/>
      <c r="C31" s="92"/>
      <c r="D31" s="90"/>
      <c r="E31" s="91"/>
      <c r="F31" s="92"/>
      <c r="G31" s="90"/>
      <c r="H31" s="91"/>
      <c r="I31" s="92"/>
      <c r="J31" s="23"/>
    </row>
    <row r="32" spans="1:12" ht="14.45" customHeight="1" x14ac:dyDescent="0.2">
      <c r="A32" s="93" t="s">
        <v>84</v>
      </c>
      <c r="B32" s="94"/>
      <c r="C32" s="95"/>
      <c r="D32" s="93" t="s">
        <v>84</v>
      </c>
      <c r="E32" s="94"/>
      <c r="F32" s="95"/>
      <c r="G32" s="93" t="s">
        <v>84</v>
      </c>
      <c r="H32" s="94"/>
      <c r="I32" s="95"/>
      <c r="J32" s="23"/>
    </row>
    <row r="33" spans="1:9" x14ac:dyDescent="0.2">
      <c r="A33" s="34"/>
      <c r="B33" s="34"/>
      <c r="C33" s="34"/>
      <c r="D33" s="34"/>
      <c r="E33" s="34"/>
      <c r="F33" s="34"/>
      <c r="G33" s="34"/>
      <c r="H33" s="34"/>
      <c r="I33" s="34"/>
    </row>
  </sheetData>
  <sheetProtection algorithmName="SHA-512" hashValue="LM9vKCdk9TRcb2dC/Db3mf83tV8d+FMNT9X5R2F1qQxYwFQvOLHWKbCbQmiKnQC1ZPoELXNZxquRr1YrEh0mLg==" saltValue="rd4E2fBBCEIE6fHUU5PBwg==" spinCount="100000" sheet="1" objects="1" scenarios="1"/>
  <mergeCells count="78">
    <mergeCell ref="A29:C29"/>
    <mergeCell ref="A30:C30"/>
    <mergeCell ref="A31:C31"/>
    <mergeCell ref="A32:C32"/>
    <mergeCell ref="D29:F29"/>
    <mergeCell ref="D30:F30"/>
    <mergeCell ref="D31:F31"/>
    <mergeCell ref="D32:F32"/>
    <mergeCell ref="G29:I29"/>
    <mergeCell ref="G30:I30"/>
    <mergeCell ref="G31:I31"/>
    <mergeCell ref="G32:I32"/>
    <mergeCell ref="G19:H19"/>
    <mergeCell ref="G20:H20"/>
    <mergeCell ref="G21:H21"/>
    <mergeCell ref="G22:H22"/>
    <mergeCell ref="A24:B24"/>
    <mergeCell ref="A22:B22"/>
    <mergeCell ref="D20:E20"/>
    <mergeCell ref="D21:E21"/>
    <mergeCell ref="D22:E22"/>
    <mergeCell ref="A28:C28"/>
    <mergeCell ref="G28:I28"/>
    <mergeCell ref="A25:B25"/>
    <mergeCell ref="A26:B26"/>
    <mergeCell ref="D25:E25"/>
    <mergeCell ref="D26:E26"/>
    <mergeCell ref="G25:H25"/>
    <mergeCell ref="G26:H26"/>
    <mergeCell ref="D28:F28"/>
    <mergeCell ref="B13:C13"/>
    <mergeCell ref="E13:F13"/>
    <mergeCell ref="H13:I13"/>
    <mergeCell ref="A20:B20"/>
    <mergeCell ref="A21:B21"/>
    <mergeCell ref="D14:E14"/>
    <mergeCell ref="D15:E15"/>
    <mergeCell ref="D16:E16"/>
    <mergeCell ref="D17:E17"/>
    <mergeCell ref="G14:H14"/>
    <mergeCell ref="G15:H15"/>
    <mergeCell ref="G16:H16"/>
    <mergeCell ref="G17:H17"/>
    <mergeCell ref="G18:H18"/>
    <mergeCell ref="D18:E18"/>
    <mergeCell ref="D19:E19"/>
    <mergeCell ref="A12:I12"/>
    <mergeCell ref="F2:G3"/>
    <mergeCell ref="F4:G5"/>
    <mergeCell ref="F6:G7"/>
    <mergeCell ref="F8:G9"/>
    <mergeCell ref="F10:G11"/>
    <mergeCell ref="H2:H3"/>
    <mergeCell ref="H4:H5"/>
    <mergeCell ref="H6:H7"/>
    <mergeCell ref="H8:H9"/>
    <mergeCell ref="H10:H11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A10:B11"/>
    <mergeCell ref="C2:D3"/>
    <mergeCell ref="C4:D5"/>
    <mergeCell ref="C6:D7"/>
    <mergeCell ref="C8:D9"/>
    <mergeCell ref="I2:I3"/>
    <mergeCell ref="I4:I5"/>
    <mergeCell ref="I6:I7"/>
    <mergeCell ref="I8:I9"/>
    <mergeCell ref="I10:I11"/>
  </mergeCells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m.brozova</dc:creator>
  <cp:lastModifiedBy>Monika Brožová</cp:lastModifiedBy>
  <dcterms:created xsi:type="dcterms:W3CDTF">2015-03-31T07:35:30Z</dcterms:created>
  <dcterms:modified xsi:type="dcterms:W3CDTF">2018-06-05T06:38:35Z</dcterms:modified>
</cp:coreProperties>
</file>